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nhboe-my.sharepoint.com/personal/denised_new-haven_k12_ct_us/Documents/FY2022 SCHOOL READINESS AND CDC/COUNCIL/Director's Reports/"/>
    </mc:Choice>
  </mc:AlternateContent>
  <bookViews>
    <workbookView xWindow="0" yWindow="0" windowWidth="22992" windowHeight="7764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8" i="1" l="1"/>
  <c r="S41" i="1"/>
  <c r="P41" i="1"/>
  <c r="T41" i="1"/>
  <c r="T40" i="1"/>
  <c r="I36" i="1"/>
  <c r="I40" i="1"/>
  <c r="G35" i="1"/>
  <c r="G40" i="1"/>
  <c r="D40" i="1"/>
  <c r="E40" i="1"/>
  <c r="M40" i="1"/>
  <c r="L35" i="1"/>
  <c r="L36" i="1"/>
  <c r="L37" i="1"/>
  <c r="L38" i="1"/>
  <c r="L40" i="1"/>
  <c r="H40" i="1"/>
  <c r="F40" i="1"/>
  <c r="E38" i="1"/>
  <c r="M38" i="1"/>
  <c r="T37" i="1"/>
  <c r="E37" i="1"/>
  <c r="M37" i="1"/>
  <c r="T36" i="1"/>
  <c r="E36" i="1"/>
  <c r="M36" i="1"/>
  <c r="T35" i="1"/>
  <c r="E35" i="1"/>
  <c r="M35" i="1"/>
  <c r="T34" i="1"/>
  <c r="T28" i="1"/>
  <c r="T25" i="1"/>
  <c r="E25" i="1"/>
  <c r="G25" i="1"/>
  <c r="I25" i="1"/>
  <c r="K25" i="1"/>
  <c r="M25" i="1"/>
  <c r="L25" i="1"/>
  <c r="T24" i="1"/>
  <c r="E24" i="1"/>
  <c r="G24" i="1"/>
  <c r="I24" i="1"/>
  <c r="K24" i="1"/>
  <c r="M24" i="1"/>
  <c r="N24" i="1"/>
  <c r="L24" i="1"/>
  <c r="E23" i="1"/>
  <c r="G23" i="1"/>
  <c r="I23" i="1"/>
  <c r="K23" i="1"/>
  <c r="M23" i="1"/>
  <c r="L23" i="1"/>
  <c r="E22" i="1"/>
  <c r="G22" i="1"/>
  <c r="I22" i="1"/>
  <c r="K22" i="1"/>
  <c r="M22" i="1"/>
  <c r="L22" i="1"/>
  <c r="T21" i="1"/>
  <c r="E21" i="1"/>
  <c r="G21" i="1"/>
  <c r="I21" i="1"/>
  <c r="K21" i="1"/>
  <c r="M21" i="1"/>
  <c r="L21" i="1"/>
  <c r="T20" i="1"/>
  <c r="E20" i="1"/>
  <c r="G20" i="1"/>
  <c r="I20" i="1"/>
  <c r="K20" i="1"/>
  <c r="M20" i="1"/>
  <c r="N20" i="1"/>
  <c r="L20" i="1"/>
  <c r="T19" i="1"/>
  <c r="E18" i="1"/>
  <c r="G18" i="1"/>
  <c r="I18" i="1"/>
  <c r="K18" i="1"/>
  <c r="M18" i="1"/>
  <c r="N18" i="1"/>
  <c r="L18" i="1"/>
  <c r="E17" i="1"/>
  <c r="G17" i="1"/>
  <c r="I17" i="1"/>
  <c r="K17" i="1"/>
  <c r="M17" i="1"/>
  <c r="L17" i="1"/>
  <c r="T15" i="1"/>
  <c r="T14" i="1"/>
  <c r="E14" i="1"/>
  <c r="G14" i="1"/>
  <c r="I14" i="1"/>
  <c r="K14" i="1"/>
  <c r="M14" i="1"/>
  <c r="L14" i="1"/>
  <c r="T13" i="1"/>
  <c r="E13" i="1"/>
  <c r="G13" i="1"/>
  <c r="I13" i="1"/>
  <c r="K13" i="1"/>
  <c r="M13" i="1"/>
  <c r="L13" i="1"/>
  <c r="T12" i="1"/>
  <c r="E12" i="1"/>
  <c r="G12" i="1"/>
  <c r="I12" i="1"/>
  <c r="K12" i="1"/>
  <c r="M12" i="1"/>
  <c r="L12" i="1"/>
  <c r="T11" i="1"/>
  <c r="E11" i="1"/>
  <c r="G11" i="1"/>
  <c r="I11" i="1"/>
  <c r="K11" i="1"/>
  <c r="M11" i="1"/>
  <c r="L11" i="1"/>
  <c r="E10" i="1"/>
  <c r="G10" i="1"/>
  <c r="I10" i="1"/>
  <c r="K10" i="1"/>
  <c r="M10" i="1"/>
  <c r="L10" i="1"/>
  <c r="E9" i="1"/>
  <c r="G9" i="1"/>
  <c r="I9" i="1"/>
  <c r="K9" i="1"/>
  <c r="M9" i="1"/>
  <c r="L9" i="1"/>
  <c r="E8" i="1"/>
  <c r="G8" i="1"/>
  <c r="I8" i="1"/>
  <c r="K8" i="1"/>
  <c r="M8" i="1"/>
  <c r="L8" i="1"/>
  <c r="T7" i="1"/>
  <c r="E7" i="1"/>
  <c r="G7" i="1"/>
  <c r="I7" i="1"/>
  <c r="K7" i="1"/>
  <c r="M7" i="1"/>
  <c r="L7" i="1"/>
  <c r="T6" i="1"/>
  <c r="T5" i="1"/>
  <c r="E5" i="1"/>
  <c r="G5" i="1"/>
  <c r="I5" i="1"/>
  <c r="K5" i="1"/>
  <c r="M5" i="1"/>
  <c r="L5" i="1"/>
  <c r="T4" i="1"/>
  <c r="E4" i="1"/>
  <c r="G4" i="1"/>
  <c r="I4" i="1"/>
  <c r="K4" i="1"/>
  <c r="M4" i="1"/>
  <c r="L4" i="1"/>
  <c r="T3" i="1"/>
  <c r="E3" i="1"/>
  <c r="G3" i="1"/>
  <c r="I3" i="1"/>
  <c r="K3" i="1"/>
  <c r="M3" i="1"/>
  <c r="L3" i="1"/>
</calcChain>
</file>

<file path=xl/sharedStrings.xml><?xml version="1.0" encoding="utf-8"?>
<sst xmlns="http://schemas.openxmlformats.org/spreadsheetml/2006/main" count="103" uniqueCount="100">
  <si>
    <t>SR DIRECTOR REPORT
ENROLLMENT (as of 10-4-21)</t>
  </si>
  <si>
    <t xml:space="preserve">TAX ID </t>
  </si>
  <si>
    <t>SR FY20</t>
  </si>
  <si>
    <t>FULL DAY</t>
  </si>
  <si>
    <t>SCHOOL DAY</t>
  </si>
  <si>
    <t>PART DAY</t>
  </si>
  <si>
    <t xml:space="preserve">EXTENDED DAY </t>
  </si>
  <si>
    <t>TOTALS</t>
  </si>
  <si>
    <t>Contact Person</t>
  </si>
  <si>
    <t>SR CAPACITY</t>
  </si>
  <si>
    <t xml:space="preserve">SERVED 
IN JULY 
</t>
  </si>
  <si>
    <t>SERVED
IN AUGUST</t>
  </si>
  <si>
    <t>SERVED
IN SEPT</t>
  </si>
  <si>
    <t xml:space="preserve">SEPTEMBER
% SERVED </t>
  </si>
  <si>
    <t>83-071-1343</t>
  </si>
  <si>
    <t>Advance Day Care</t>
  </si>
  <si>
    <t>Rosa Bermudez</t>
  </si>
  <si>
    <t>06-0865321</t>
  </si>
  <si>
    <t>All Our Children</t>
  </si>
  <si>
    <t>Susan Taddei</t>
  </si>
  <si>
    <t>06-0662172</t>
  </si>
  <si>
    <t>Auntie Rose CC &amp; Dev Ctr</t>
  </si>
  <si>
    <t>James Accabo</t>
  </si>
  <si>
    <t>06-0667607</t>
  </si>
  <si>
    <t>Calvin Hill Day Care Center</t>
  </si>
  <si>
    <t>23-7346410</t>
  </si>
  <si>
    <t xml:space="preserve">Catholic Charities </t>
  </si>
  <si>
    <t xml:space="preserve">Sandy Malmquist </t>
  </si>
  <si>
    <t>47-1566425</t>
  </si>
  <si>
    <t>CC Cento San Jose (40)</t>
  </si>
  <si>
    <t>Mechelle Ellis
Kim Liddie</t>
  </si>
  <si>
    <t>06-0887416</t>
  </si>
  <si>
    <t>CC Child Dev Center (37)</t>
  </si>
  <si>
    <t>Amy Angelo</t>
  </si>
  <si>
    <t>06-646633</t>
  </si>
  <si>
    <t>CC St Francis CDC (87)</t>
  </si>
  <si>
    <t>Sandrie Blanc</t>
  </si>
  <si>
    <t>52-1203361</t>
  </si>
  <si>
    <t>Creating Kids at CCM</t>
  </si>
  <si>
    <t>Allyx Schiavone
Susan Hardej</t>
  </si>
  <si>
    <t>Creative M.E.</t>
  </si>
  <si>
    <t>Sarah Chambers</t>
  </si>
  <si>
    <t>06-06531187</t>
  </si>
  <si>
    <t>Farnam Nursery School</t>
  </si>
  <si>
    <t xml:space="preserve">Paige Sisson
</t>
  </si>
  <si>
    <t>42-1700133</t>
  </si>
  <si>
    <t>First Step Child Care and Learning Center</t>
  </si>
  <si>
    <t>Mimi Bryant</t>
  </si>
  <si>
    <t>Friends Center for Children</t>
  </si>
  <si>
    <t>22-2478707</t>
  </si>
  <si>
    <t>Friends Blake St (16)</t>
  </si>
  <si>
    <t>Mikyle Bryd-Vaughn</t>
  </si>
  <si>
    <t>20-3050073</t>
  </si>
  <si>
    <t>Friends - East Grand Ave (44)</t>
  </si>
  <si>
    <t>Linda Townsend Maier
April Kilgore, 
Cecile Malm</t>
  </si>
  <si>
    <t>06-1825634</t>
  </si>
  <si>
    <t>GCC Early Learning Center</t>
  </si>
  <si>
    <t>Glory J. Smith</t>
  </si>
  <si>
    <t xml:space="preserve">Leila Day Nurseries, Inc. </t>
  </si>
  <si>
    <t>06-1274678</t>
  </si>
  <si>
    <t>Little Schoolhouse</t>
  </si>
  <si>
    <t xml:space="preserve">Kyle Miller
</t>
  </si>
  <si>
    <t>06-0890132</t>
  </si>
  <si>
    <t>Lulac Head Start</t>
  </si>
  <si>
    <t>Riana Labastida
Samantha Ramos</t>
  </si>
  <si>
    <t>06-0646933</t>
  </si>
  <si>
    <t>Lulac Fay Miller Center (108)</t>
  </si>
  <si>
    <t>Betty Baisden</t>
  </si>
  <si>
    <t>06-1325866</t>
  </si>
  <si>
    <t>Lulac Mill River Center (28)</t>
  </si>
  <si>
    <t>Patty O'Hanlon</t>
  </si>
  <si>
    <t>06-0646652</t>
  </si>
  <si>
    <t xml:space="preserve">Montessori Sch on Edgewood </t>
  </si>
  <si>
    <t>Lynn Wiener
Adrenna D'Orlando</t>
  </si>
  <si>
    <t>06-0662195</t>
  </si>
  <si>
    <t xml:space="preserve">Morning Glory </t>
  </si>
  <si>
    <t>Jisel Cordero</t>
  </si>
  <si>
    <t>Morning Glory I/T &amp; PreK (12)</t>
  </si>
  <si>
    <t>Morning Glory ELC (18)</t>
  </si>
  <si>
    <t>NHPS</t>
  </si>
  <si>
    <t xml:space="preserve"> NH BOE Columbus (40)</t>
  </si>
  <si>
    <t>NH BOE East Rock (60)</t>
  </si>
  <si>
    <t>NH BOE Hill Central (40)</t>
  </si>
  <si>
    <t>NH BOE Nathan Hale (50)</t>
  </si>
  <si>
    <t>NH BOE Troup (20)</t>
  </si>
  <si>
    <t>St. Aedan PreK</t>
  </si>
  <si>
    <t>FD I/T</t>
  </si>
  <si>
    <t>FD PreK</t>
  </si>
  <si>
    <t>Wrap Around I/T</t>
  </si>
  <si>
    <t>Slot Totals</t>
  </si>
  <si>
    <t>St Andrews's CCC</t>
  </si>
  <si>
    <t xml:space="preserve">Westville Community </t>
  </si>
  <si>
    <t>Yale NH Hosp Leaning Centers</t>
  </si>
  <si>
    <t>Yale NHH George St (6)</t>
  </si>
  <si>
    <t>75-3235654</t>
  </si>
  <si>
    <t>Yale NHH York St (16)</t>
  </si>
  <si>
    <t>YMCA Youth Center</t>
  </si>
  <si>
    <t>TOTAL</t>
  </si>
  <si>
    <t>Agreement Amount</t>
  </si>
  <si>
    <t>TOTAL 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</si>
</sst>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"/>
    <numFmt numFmtId="165" formatCode="&quot; &quot;&quot;$&quot;* #,##0.00&quot; &quot;;&quot; &quot;&quot;$&quot;* \(#,##0.00\);&quot; &quot;&quot;$&quot;* &quot;-&quot;??&quot; &quot;"/>
    <numFmt numFmtId="166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MS Sans Serif"/>
      <family val="2"/>
    </font>
    <font>
      <sz val="10"/>
      <color indexed="63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100">
    <xf numFmtId="0" fontId="0" fillId="0" borderId="0" xfId="0"/>
    <xf numFmtId="0" fontId="2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5" fillId="0" borderId="3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vertical="top"/>
    </xf>
    <xf numFmtId="0" fontId="7" fillId="0" borderId="3" xfId="2" applyFont="1" applyFill="1" applyBorder="1" applyAlignment="1">
      <alignment horizontal="center" vertical="top"/>
    </xf>
    <xf numFmtId="0" fontId="8" fillId="0" borderId="3" xfId="2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vertical="top"/>
    </xf>
    <xf numFmtId="14" fontId="9" fillId="0" borderId="3" xfId="0" applyNumberFormat="1" applyFont="1" applyFill="1" applyBorder="1" applyAlignment="1">
      <alignment horizontal="center" vertical="top"/>
    </xf>
    <xf numFmtId="0" fontId="9" fillId="0" borderId="3" xfId="0" applyFont="1" applyFill="1" applyBorder="1" applyAlignment="1" applyProtection="1">
      <alignment vertical="top"/>
      <protection locked="0"/>
    </xf>
    <xf numFmtId="42" fontId="9" fillId="0" borderId="3" xfId="1" applyNumberFormat="1" applyFont="1" applyFill="1" applyBorder="1" applyAlignment="1">
      <alignment vertical="top"/>
    </xf>
    <xf numFmtId="44" fontId="9" fillId="0" borderId="3" xfId="1" applyFont="1" applyFill="1" applyBorder="1" applyAlignment="1">
      <alignment vertical="top"/>
    </xf>
    <xf numFmtId="0" fontId="9" fillId="0" borderId="3" xfId="0" applyFont="1" applyFill="1" applyBorder="1" applyAlignment="1">
      <alignment vertical="top"/>
    </xf>
    <xf numFmtId="42" fontId="9" fillId="0" borderId="3" xfId="1" applyNumberFormat="1" applyFont="1" applyFill="1" applyBorder="1" applyAlignment="1">
      <alignment horizontal="center" vertical="top"/>
    </xf>
    <xf numFmtId="41" fontId="9" fillId="0" borderId="3" xfId="0" applyNumberFormat="1" applyFont="1" applyFill="1" applyBorder="1" applyAlignment="1">
      <alignment vertical="top"/>
    </xf>
    <xf numFmtId="0" fontId="8" fillId="0" borderId="3" xfId="2" applyFont="1" applyFill="1" applyBorder="1" applyAlignment="1">
      <alignment horizontal="left" vertical="top"/>
    </xf>
    <xf numFmtId="9" fontId="2" fillId="0" borderId="3" xfId="0" applyNumberFormat="1" applyFont="1" applyFill="1" applyBorder="1" applyAlignment="1">
      <alignment horizontal="center" vertical="top"/>
    </xf>
    <xf numFmtId="164" fontId="10" fillId="0" borderId="2" xfId="0" applyNumberFormat="1" applyFont="1" applyFill="1" applyBorder="1" applyAlignment="1">
      <alignment vertical="top"/>
    </xf>
    <xf numFmtId="14" fontId="9" fillId="0" borderId="3" xfId="0" applyNumberFormat="1" applyFont="1" applyBorder="1" applyAlignment="1">
      <alignment horizontal="center" vertical="top"/>
    </xf>
    <xf numFmtId="0" fontId="9" fillId="0" borderId="3" xfId="0" applyFont="1" applyBorder="1" applyAlignment="1" applyProtection="1">
      <alignment vertical="top"/>
      <protection locked="0"/>
    </xf>
    <xf numFmtId="42" fontId="9" fillId="0" borderId="3" xfId="1" applyNumberFormat="1" applyFont="1" applyBorder="1" applyAlignment="1">
      <alignment vertical="top"/>
    </xf>
    <xf numFmtId="44" fontId="9" fillId="0" borderId="3" xfId="1" applyFont="1" applyBorder="1" applyAlignment="1">
      <alignment vertical="top"/>
    </xf>
    <xf numFmtId="0" fontId="9" fillId="0" borderId="3" xfId="0" applyFont="1" applyBorder="1" applyAlignment="1">
      <alignment vertical="top"/>
    </xf>
    <xf numFmtId="42" fontId="9" fillId="0" borderId="3" xfId="1" applyNumberFormat="1" applyFont="1" applyBorder="1" applyAlignment="1">
      <alignment horizontal="center" vertical="top"/>
    </xf>
    <xf numFmtId="41" fontId="9" fillId="0" borderId="3" xfId="0" applyNumberFormat="1" applyFont="1" applyBorder="1" applyAlignment="1">
      <alignment vertical="top"/>
    </xf>
    <xf numFmtId="0" fontId="10" fillId="0" borderId="4" xfId="0" applyFont="1" applyFill="1" applyBorder="1" applyAlignment="1">
      <alignment vertical="top"/>
    </xf>
    <xf numFmtId="0" fontId="11" fillId="0" borderId="3" xfId="0" applyFont="1" applyFill="1" applyBorder="1" applyAlignment="1">
      <alignment horizontal="left" vertical="top" wrapText="1"/>
    </xf>
    <xf numFmtId="14" fontId="9" fillId="0" borderId="3" xfId="0" applyNumberFormat="1" applyFont="1" applyBorder="1" applyAlignment="1" applyProtection="1">
      <alignment horizontal="center" vertical="top"/>
      <protection locked="0"/>
    </xf>
    <xf numFmtId="0" fontId="10" fillId="0" borderId="5" xfId="0" applyFont="1" applyFill="1" applyBorder="1" applyAlignment="1">
      <alignment vertical="top"/>
    </xf>
    <xf numFmtId="0" fontId="9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vertical="top"/>
    </xf>
    <xf numFmtId="42" fontId="12" fillId="0" borderId="3" xfId="1" applyNumberFormat="1" applyFont="1" applyBorder="1" applyAlignment="1">
      <alignment horizontal="center" vertical="top"/>
    </xf>
    <xf numFmtId="0" fontId="10" fillId="0" borderId="6" xfId="0" applyFont="1" applyFill="1" applyBorder="1" applyAlignment="1">
      <alignment vertical="top"/>
    </xf>
    <xf numFmtId="0" fontId="9" fillId="0" borderId="3" xfId="0" applyFont="1" applyBorder="1" applyAlignment="1" applyProtection="1">
      <alignment horizontal="left" vertical="top" wrapText="1"/>
      <protection locked="0"/>
    </xf>
    <xf numFmtId="14" fontId="9" fillId="0" borderId="3" xfId="0" applyNumberFormat="1" applyFont="1" applyFill="1" applyBorder="1" applyAlignment="1" applyProtection="1">
      <alignment horizontal="center" vertical="top"/>
      <protection locked="0"/>
    </xf>
    <xf numFmtId="42" fontId="9" fillId="0" borderId="3" xfId="1" applyNumberFormat="1" applyFont="1" applyBorder="1" applyAlignment="1" applyProtection="1">
      <alignment vertical="top"/>
    </xf>
    <xf numFmtId="0" fontId="9" fillId="0" borderId="3" xfId="0" applyFont="1" applyBorder="1" applyAlignment="1" applyProtection="1">
      <alignment vertical="top"/>
    </xf>
    <xf numFmtId="42" fontId="9" fillId="0" borderId="3" xfId="1" applyNumberFormat="1" applyFont="1" applyBorder="1" applyAlignment="1" applyProtection="1">
      <alignment horizontal="center" vertical="top"/>
    </xf>
    <xf numFmtId="0" fontId="8" fillId="0" borderId="3" xfId="2" applyFont="1" applyFill="1" applyBorder="1" applyAlignment="1">
      <alignment horizontal="left" vertical="top" wrapText="1"/>
    </xf>
    <xf numFmtId="14" fontId="10" fillId="0" borderId="2" xfId="0" applyNumberFormat="1" applyFont="1" applyFill="1" applyBorder="1" applyAlignment="1">
      <alignment vertical="top"/>
    </xf>
    <xf numFmtId="0" fontId="9" fillId="0" borderId="3" xfId="0" applyFont="1" applyBorder="1" applyAlignment="1" applyProtection="1">
      <alignment horizontal="right" vertical="top" wrapText="1"/>
      <protection locked="0"/>
    </xf>
    <xf numFmtId="0" fontId="8" fillId="2" borderId="3" xfId="2" applyFont="1" applyFill="1" applyBorder="1" applyAlignment="1">
      <alignment horizontal="center" vertical="top" wrapText="1"/>
    </xf>
    <xf numFmtId="9" fontId="2" fillId="2" borderId="3" xfId="0" applyNumberFormat="1" applyFont="1" applyFill="1" applyBorder="1" applyAlignment="1">
      <alignment horizontal="center" vertical="top"/>
    </xf>
    <xf numFmtId="0" fontId="10" fillId="0" borderId="2" xfId="0" applyFont="1" applyBorder="1" applyAlignment="1">
      <alignment vertical="center"/>
    </xf>
    <xf numFmtId="49" fontId="10" fillId="0" borderId="2" xfId="0" applyNumberFormat="1" applyFont="1" applyFill="1" applyBorder="1" applyAlignment="1">
      <alignment vertical="top"/>
    </xf>
    <xf numFmtId="0" fontId="10" fillId="0" borderId="2" xfId="0" applyFont="1" applyFill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10" fillId="0" borderId="0" xfId="0" applyFont="1" applyFill="1" applyBorder="1" applyAlignment="1">
      <alignment vertical="top"/>
    </xf>
    <xf numFmtId="164" fontId="10" fillId="0" borderId="7" xfId="0" applyNumberFormat="1" applyFont="1" applyFill="1" applyBorder="1" applyAlignment="1">
      <alignment vertical="top"/>
    </xf>
    <xf numFmtId="0" fontId="10" fillId="0" borderId="8" xfId="0" applyFont="1" applyFill="1" applyBorder="1" applyAlignment="1">
      <alignment vertical="top"/>
    </xf>
    <xf numFmtId="41" fontId="9" fillId="0" borderId="3" xfId="0" applyNumberFormat="1" applyFont="1" applyBorder="1" applyAlignment="1">
      <alignment horizontal="right"/>
    </xf>
    <xf numFmtId="0" fontId="2" fillId="0" borderId="7" xfId="0" applyFont="1" applyFill="1" applyBorder="1" applyAlignment="1">
      <alignment vertical="top"/>
    </xf>
    <xf numFmtId="0" fontId="10" fillId="0" borderId="7" xfId="0" applyFont="1" applyFill="1" applyBorder="1" applyAlignment="1">
      <alignment vertical="top"/>
    </xf>
    <xf numFmtId="0" fontId="12" fillId="0" borderId="3" xfId="0" applyFont="1" applyBorder="1" applyAlignment="1" applyProtection="1">
      <alignment vertical="top"/>
    </xf>
    <xf numFmtId="42" fontId="12" fillId="0" borderId="3" xfId="1" applyNumberFormat="1" applyFont="1" applyBorder="1" applyAlignment="1" applyProtection="1">
      <alignment horizontal="center" vertical="top"/>
    </xf>
    <xf numFmtId="14" fontId="11" fillId="0" borderId="3" xfId="0" applyNumberFormat="1" applyFont="1" applyBorder="1" applyAlignment="1" applyProtection="1">
      <alignment horizontal="center" vertical="top"/>
      <protection locked="0"/>
    </xf>
    <xf numFmtId="0" fontId="11" fillId="0" borderId="3" xfId="0" applyFont="1" applyBorder="1" applyAlignment="1" applyProtection="1">
      <alignment vertical="top"/>
      <protection locked="0"/>
    </xf>
    <xf numFmtId="42" fontId="11" fillId="0" borderId="3" xfId="1" applyNumberFormat="1" applyFont="1" applyBorder="1" applyAlignment="1" applyProtection="1">
      <alignment vertical="top"/>
    </xf>
    <xf numFmtId="42" fontId="11" fillId="0" borderId="3" xfId="1" applyNumberFormat="1" applyFont="1" applyBorder="1" applyAlignment="1">
      <alignment vertical="top"/>
    </xf>
    <xf numFmtId="44" fontId="11" fillId="0" borderId="3" xfId="1" applyFont="1" applyBorder="1" applyAlignment="1">
      <alignment vertical="top"/>
    </xf>
    <xf numFmtId="0" fontId="11" fillId="0" borderId="3" xfId="0" applyFont="1" applyBorder="1" applyAlignment="1" applyProtection="1">
      <alignment vertical="top"/>
    </xf>
    <xf numFmtId="42" fontId="11" fillId="0" borderId="3" xfId="1" applyNumberFormat="1" applyFont="1" applyBorder="1" applyAlignment="1" applyProtection="1">
      <alignment horizontal="center" vertical="top"/>
    </xf>
    <xf numFmtId="0" fontId="2" fillId="0" borderId="4" xfId="0" applyFont="1" applyFill="1" applyBorder="1" applyAlignment="1">
      <alignment vertical="top"/>
    </xf>
    <xf numFmtId="14" fontId="13" fillId="3" borderId="3" xfId="0" applyNumberFormat="1" applyFont="1" applyFill="1" applyBorder="1" applyAlignment="1">
      <alignment horizontal="center" vertical="top"/>
    </xf>
    <xf numFmtId="0" fontId="13" fillId="3" borderId="3" xfId="0" applyFont="1" applyFill="1" applyBorder="1" applyAlignment="1">
      <alignment vertical="top"/>
    </xf>
    <xf numFmtId="42" fontId="13" fillId="3" borderId="3" xfId="0" applyNumberFormat="1" applyFont="1" applyFill="1" applyBorder="1" applyAlignment="1">
      <alignment vertical="top"/>
    </xf>
    <xf numFmtId="0" fontId="13" fillId="3" borderId="3" xfId="0" applyNumberFormat="1" applyFont="1" applyFill="1" applyBorder="1" applyAlignment="1">
      <alignment vertical="top"/>
    </xf>
    <xf numFmtId="165" fontId="13" fillId="3" borderId="3" xfId="0" applyNumberFormat="1" applyFont="1" applyFill="1" applyBorder="1" applyAlignment="1">
      <alignment vertical="top"/>
    </xf>
    <xf numFmtId="42" fontId="11" fillId="3" borderId="3" xfId="0" applyNumberFormat="1" applyFont="1" applyFill="1" applyBorder="1" applyAlignment="1">
      <alignment horizontal="center" vertical="top"/>
    </xf>
    <xf numFmtId="164" fontId="10" fillId="0" borderId="8" xfId="0" applyNumberFormat="1" applyFont="1" applyFill="1" applyBorder="1" applyAlignment="1">
      <alignment vertical="top"/>
    </xf>
    <xf numFmtId="0" fontId="13" fillId="0" borderId="3" xfId="0" applyFont="1" applyFill="1" applyBorder="1" applyAlignment="1">
      <alignment vertical="top"/>
    </xf>
    <xf numFmtId="0" fontId="9" fillId="0" borderId="3" xfId="0" applyFont="1" applyBorder="1" applyAlignment="1">
      <alignment horizontal="right" vertical="top" wrapText="1"/>
    </xf>
    <xf numFmtId="0" fontId="14" fillId="0" borderId="3" xfId="0" applyFont="1" applyFill="1" applyBorder="1" applyAlignment="1">
      <alignment vertical="top"/>
    </xf>
    <xf numFmtId="0" fontId="15" fillId="2" borderId="3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vertical="top"/>
    </xf>
    <xf numFmtId="0" fontId="11" fillId="0" borderId="3" xfId="0" applyFont="1" applyBorder="1" applyAlignment="1" applyProtection="1">
      <alignment horizontal="left" vertical="top" wrapText="1"/>
      <protection locked="0"/>
    </xf>
    <xf numFmtId="166" fontId="2" fillId="0" borderId="3" xfId="0" applyNumberFormat="1" applyFont="1" applyFill="1" applyBorder="1" applyAlignment="1">
      <alignment vertical="top"/>
    </xf>
    <xf numFmtId="49" fontId="13" fillId="3" borderId="3" xfId="0" applyNumberFormat="1" applyFont="1" applyFill="1" applyBorder="1" applyAlignment="1">
      <alignment horizontal="left" vertical="top" wrapText="1"/>
    </xf>
    <xf numFmtId="0" fontId="11" fillId="0" borderId="3" xfId="0" applyFont="1" applyBorder="1" applyAlignment="1" applyProtection="1">
      <alignment horizontal="right" vertical="top" wrapText="1"/>
      <protection locked="0"/>
    </xf>
    <xf numFmtId="0" fontId="15" fillId="0" borderId="3" xfId="0" applyFont="1" applyFill="1" applyBorder="1" applyAlignment="1">
      <alignment vertical="top"/>
    </xf>
    <xf numFmtId="166" fontId="15" fillId="0" borderId="3" xfId="0" applyNumberFormat="1" applyFont="1" applyFill="1" applyBorder="1" applyAlignment="1">
      <alignment vertical="top"/>
    </xf>
    <xf numFmtId="0" fontId="16" fillId="0" borderId="3" xfId="0" applyFont="1" applyFill="1" applyBorder="1" applyAlignment="1">
      <alignment horizontal="right" vertical="top" wrapText="1"/>
    </xf>
    <xf numFmtId="0" fontId="16" fillId="0" borderId="3" xfId="0" applyFont="1" applyFill="1" applyBorder="1" applyAlignment="1">
      <alignment vertical="top"/>
    </xf>
    <xf numFmtId="0" fontId="17" fillId="0" borderId="3" xfId="0" applyFont="1" applyFill="1" applyBorder="1" applyAlignment="1">
      <alignment vertical="top"/>
    </xf>
    <xf numFmtId="0" fontId="17" fillId="0" borderId="3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/>
    </xf>
    <xf numFmtId="9" fontId="17" fillId="0" borderId="3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</cellXfs>
  <cellStyles count="3">
    <cellStyle name="Currency" xfId="1" builtinId="4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topLeftCell="B7" workbookViewId="0">
      <selection activeCell="U25" sqref="U25"/>
    </sheetView>
  </sheetViews>
  <sheetFormatPr defaultColWidth="9.109375" defaultRowHeight="13.8" x14ac:dyDescent="0.3"/>
  <cols>
    <col min="1" max="1" width="9.5546875" style="1" hidden="1" customWidth="1"/>
    <col min="2" max="2" width="35.77734375" style="97" customWidth="1"/>
    <col min="3" max="3" width="10.88671875" style="1" hidden="1" customWidth="1"/>
    <col min="4" max="4" width="4" style="1" hidden="1" customWidth="1"/>
    <col min="5" max="5" width="10.109375" style="1" hidden="1" customWidth="1"/>
    <col min="6" max="6" width="4.109375" style="1" hidden="1" customWidth="1"/>
    <col min="7" max="7" width="8.5546875" style="1" hidden="1" customWidth="1"/>
    <col min="8" max="8" width="4.33203125" style="1" hidden="1" customWidth="1"/>
    <col min="9" max="9" width="9.5546875" style="1" hidden="1" customWidth="1"/>
    <col min="10" max="10" width="9.109375" style="1" hidden="1" customWidth="1"/>
    <col min="11" max="11" width="11" style="1" hidden="1" customWidth="1"/>
    <col min="12" max="12" width="4.88671875" style="1" hidden="1" customWidth="1"/>
    <col min="13" max="13" width="11.5546875" style="1" hidden="1" customWidth="1"/>
    <col min="14" max="14" width="10.6640625" style="1" hidden="1" customWidth="1"/>
    <col min="15" max="15" width="25.6640625" style="1" hidden="1" customWidth="1"/>
    <col min="16" max="16" width="12.5546875" style="98" customWidth="1"/>
    <col min="17" max="17" width="14.33203125" style="98" hidden="1" customWidth="1"/>
    <col min="18" max="18" width="12.88671875" style="98" hidden="1" customWidth="1"/>
    <col min="19" max="19" width="13.109375" style="98" customWidth="1"/>
    <col min="20" max="20" width="11.33203125" style="99" customWidth="1"/>
    <col min="21" max="21" width="33" style="1" customWidth="1"/>
    <col min="22" max="16384" width="9.109375" style="1"/>
  </cols>
  <sheetData>
    <row r="1" spans="1:21" ht="64.5" customHeight="1" x14ac:dyDescent="0.3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5"/>
    </row>
    <row r="2" spans="1:21" ht="33" customHeight="1" x14ac:dyDescent="0.3">
      <c r="A2" s="6" t="s">
        <v>1</v>
      </c>
      <c r="B2" s="7" t="s">
        <v>2</v>
      </c>
      <c r="C2" s="8"/>
      <c r="D2" s="9" t="s">
        <v>3</v>
      </c>
      <c r="E2" s="9"/>
      <c r="F2" s="9" t="s">
        <v>4</v>
      </c>
      <c r="G2" s="9"/>
      <c r="H2" s="9" t="s">
        <v>5</v>
      </c>
      <c r="I2" s="9"/>
      <c r="J2" s="9" t="s">
        <v>6</v>
      </c>
      <c r="K2" s="9"/>
      <c r="L2" s="9" t="s">
        <v>7</v>
      </c>
      <c r="M2" s="9"/>
      <c r="N2" s="10"/>
      <c r="O2" s="11" t="s">
        <v>8</v>
      </c>
      <c r="P2" s="12" t="s">
        <v>9</v>
      </c>
      <c r="Q2" s="12" t="s">
        <v>10</v>
      </c>
      <c r="R2" s="12" t="s">
        <v>11</v>
      </c>
      <c r="S2" s="12" t="s">
        <v>12</v>
      </c>
      <c r="T2" s="13" t="s">
        <v>13</v>
      </c>
    </row>
    <row r="3" spans="1:21" ht="20.25" customHeight="1" x14ac:dyDescent="0.3">
      <c r="A3" s="6" t="s">
        <v>14</v>
      </c>
      <c r="B3" s="14" t="s">
        <v>15</v>
      </c>
      <c r="C3" s="15">
        <v>43647</v>
      </c>
      <c r="D3" s="16">
        <v>10</v>
      </c>
      <c r="E3" s="17">
        <f>SUM(D3*8924)</f>
        <v>89240</v>
      </c>
      <c r="F3" s="16"/>
      <c r="G3" s="17">
        <f>SUM(F3*6000)</f>
        <v>0</v>
      </c>
      <c r="H3" s="16"/>
      <c r="I3" s="17">
        <f>SUM(H3*4500)</f>
        <v>0</v>
      </c>
      <c r="J3" s="16"/>
      <c r="K3" s="18">
        <f>SUM(J3*2772)</f>
        <v>0</v>
      </c>
      <c r="L3" s="19">
        <f>SUM(D3,F3,H3,J3)</f>
        <v>10</v>
      </c>
      <c r="M3" s="20">
        <f>SUM(E3,G3,I3,K3)</f>
        <v>89240</v>
      </c>
      <c r="N3" s="21"/>
      <c r="O3" s="22" t="s">
        <v>16</v>
      </c>
      <c r="P3" s="12">
        <v>5</v>
      </c>
      <c r="Q3" s="12"/>
      <c r="R3" s="12"/>
      <c r="S3" s="12">
        <v>3</v>
      </c>
      <c r="T3" s="23">
        <f>SUM((S3/P3))</f>
        <v>0.6</v>
      </c>
    </row>
    <row r="4" spans="1:21" ht="20.25" customHeight="1" x14ac:dyDescent="0.3">
      <c r="A4" s="24" t="s">
        <v>17</v>
      </c>
      <c r="B4" s="14" t="s">
        <v>18</v>
      </c>
      <c r="C4" s="25">
        <v>36170</v>
      </c>
      <c r="D4" s="26"/>
      <c r="E4" s="27">
        <f>SUM(D4*8924)</f>
        <v>0</v>
      </c>
      <c r="F4" s="26">
        <v>11</v>
      </c>
      <c r="G4" s="27">
        <f>SUM(F4*6000)</f>
        <v>66000</v>
      </c>
      <c r="H4" s="26"/>
      <c r="I4" s="27">
        <f>SUM(H4*4500)</f>
        <v>0</v>
      </c>
      <c r="J4" s="26"/>
      <c r="K4" s="28">
        <f>SUM(J4*2772)</f>
        <v>0</v>
      </c>
      <c r="L4" s="29">
        <f>SUM(D4,F4,H4,J4)</f>
        <v>11</v>
      </c>
      <c r="M4" s="30">
        <f>SUM(E4,G4,I4,K4)</f>
        <v>66000</v>
      </c>
      <c r="N4" s="31"/>
      <c r="O4" s="22" t="s">
        <v>19</v>
      </c>
      <c r="P4" s="12">
        <v>8</v>
      </c>
      <c r="Q4" s="12"/>
      <c r="R4" s="12"/>
      <c r="S4" s="12">
        <v>8</v>
      </c>
      <c r="T4" s="23">
        <f>SUM((S4/P4))</f>
        <v>1</v>
      </c>
    </row>
    <row r="5" spans="1:21" ht="20.25" customHeight="1" thickBot="1" x14ac:dyDescent="0.35">
      <c r="A5" s="32" t="s">
        <v>20</v>
      </c>
      <c r="B5" s="33" t="s">
        <v>21</v>
      </c>
      <c r="C5" s="34">
        <v>35977</v>
      </c>
      <c r="D5" s="26">
        <v>69</v>
      </c>
      <c r="E5" s="27">
        <f t="shared" ref="E5:E24" si="0">SUM(D5*8924)</f>
        <v>615756</v>
      </c>
      <c r="F5" s="26"/>
      <c r="G5" s="27">
        <f t="shared" ref="G5:G24" si="1">SUM(F5*6000)</f>
        <v>0</v>
      </c>
      <c r="H5" s="26"/>
      <c r="I5" s="27">
        <f t="shared" ref="I5:I18" si="2">SUM(H5*4500)</f>
        <v>0</v>
      </c>
      <c r="J5" s="26"/>
      <c r="K5" s="28">
        <f t="shared" ref="K5:K24" si="3">SUM(J5*2772)</f>
        <v>0</v>
      </c>
      <c r="L5" s="29">
        <f t="shared" ref="L5:M24" si="4">SUM(D5,F5,H5,J5)</f>
        <v>69</v>
      </c>
      <c r="M5" s="30">
        <f t="shared" si="4"/>
        <v>615756</v>
      </c>
      <c r="N5" s="31"/>
      <c r="O5" s="22" t="s">
        <v>22</v>
      </c>
      <c r="P5" s="12">
        <v>19</v>
      </c>
      <c r="Q5" s="12"/>
      <c r="R5" s="12"/>
      <c r="S5" s="12">
        <v>19</v>
      </c>
      <c r="T5" s="23">
        <f>SUM((S5/P5))</f>
        <v>1</v>
      </c>
    </row>
    <row r="6" spans="1:21" ht="20.25" customHeight="1" x14ac:dyDescent="0.3">
      <c r="A6" s="35" t="s">
        <v>23</v>
      </c>
      <c r="B6" s="36" t="s">
        <v>24</v>
      </c>
      <c r="C6" s="34"/>
      <c r="D6" s="26"/>
      <c r="E6" s="27"/>
      <c r="F6" s="26"/>
      <c r="G6" s="27"/>
      <c r="H6" s="26"/>
      <c r="I6" s="27"/>
      <c r="J6" s="26"/>
      <c r="K6" s="28"/>
      <c r="L6" s="37"/>
      <c r="M6" s="38"/>
      <c r="N6" s="31"/>
      <c r="O6" s="22"/>
      <c r="P6" s="12">
        <v>10</v>
      </c>
      <c r="Q6" s="12"/>
      <c r="R6" s="12"/>
      <c r="S6" s="12">
        <v>9</v>
      </c>
      <c r="T6" s="23">
        <f>SUM((S6/P6))</f>
        <v>0.9</v>
      </c>
    </row>
    <row r="7" spans="1:21" ht="20.25" customHeight="1" x14ac:dyDescent="0.3">
      <c r="A7" s="39" t="s">
        <v>25</v>
      </c>
      <c r="B7" s="40" t="s">
        <v>26</v>
      </c>
      <c r="C7" s="41">
        <v>36708</v>
      </c>
      <c r="D7" s="16"/>
      <c r="E7" s="42">
        <f t="shared" si="0"/>
        <v>0</v>
      </c>
      <c r="F7" s="26">
        <v>8</v>
      </c>
      <c r="G7" s="27">
        <f t="shared" si="1"/>
        <v>48000</v>
      </c>
      <c r="H7" s="26"/>
      <c r="I7" s="27">
        <f t="shared" si="2"/>
        <v>0</v>
      </c>
      <c r="J7" s="26"/>
      <c r="K7" s="28">
        <f t="shared" si="3"/>
        <v>0</v>
      </c>
      <c r="L7" s="43">
        <f t="shared" si="4"/>
        <v>8</v>
      </c>
      <c r="M7" s="44">
        <f t="shared" si="4"/>
        <v>48000</v>
      </c>
      <c r="N7" s="31"/>
      <c r="O7" s="45" t="s">
        <v>27</v>
      </c>
      <c r="P7" s="12">
        <v>164</v>
      </c>
      <c r="Q7" s="12"/>
      <c r="R7" s="12"/>
      <c r="S7" s="12">
        <v>75</v>
      </c>
      <c r="T7" s="23">
        <f>SUM((S7/P7))</f>
        <v>0.45731707317073172</v>
      </c>
    </row>
    <row r="8" spans="1:21" ht="13.8" customHeight="1" x14ac:dyDescent="0.3">
      <c r="A8" s="46" t="s">
        <v>28</v>
      </c>
      <c r="B8" s="47" t="s">
        <v>29</v>
      </c>
      <c r="C8" s="41">
        <v>43647</v>
      </c>
      <c r="D8" s="16">
        <v>11</v>
      </c>
      <c r="E8" s="27">
        <f t="shared" si="0"/>
        <v>98164</v>
      </c>
      <c r="F8" s="26"/>
      <c r="G8" s="27">
        <f t="shared" si="1"/>
        <v>0</v>
      </c>
      <c r="H8" s="26"/>
      <c r="I8" s="27">
        <f t="shared" si="2"/>
        <v>0</v>
      </c>
      <c r="J8" s="26"/>
      <c r="K8" s="28">
        <f t="shared" si="3"/>
        <v>0</v>
      </c>
      <c r="L8" s="29">
        <f t="shared" si="4"/>
        <v>11</v>
      </c>
      <c r="M8" s="30">
        <f t="shared" si="4"/>
        <v>98164</v>
      </c>
      <c r="N8" s="31"/>
      <c r="O8" s="45" t="s">
        <v>30</v>
      </c>
      <c r="P8" s="48"/>
      <c r="Q8" s="48"/>
      <c r="R8" s="48"/>
      <c r="S8" s="48"/>
      <c r="T8" s="49"/>
    </row>
    <row r="9" spans="1:21" ht="13.8" customHeight="1" x14ac:dyDescent="0.3">
      <c r="A9" s="50" t="s">
        <v>31</v>
      </c>
      <c r="B9" s="47" t="s">
        <v>32</v>
      </c>
      <c r="C9" s="41">
        <v>43709</v>
      </c>
      <c r="D9" s="26"/>
      <c r="E9" s="42">
        <f t="shared" si="0"/>
        <v>0</v>
      </c>
      <c r="F9" s="26">
        <v>1</v>
      </c>
      <c r="G9" s="27">
        <f t="shared" si="1"/>
        <v>6000</v>
      </c>
      <c r="H9" s="26"/>
      <c r="I9" s="27">
        <f t="shared" si="2"/>
        <v>0</v>
      </c>
      <c r="J9" s="26"/>
      <c r="K9" s="28">
        <f t="shared" si="3"/>
        <v>0</v>
      </c>
      <c r="L9" s="43">
        <f t="shared" si="4"/>
        <v>1</v>
      </c>
      <c r="M9" s="44">
        <f t="shared" si="4"/>
        <v>6000</v>
      </c>
      <c r="N9" s="31"/>
      <c r="O9" s="45" t="s">
        <v>33</v>
      </c>
      <c r="P9" s="48"/>
      <c r="Q9" s="48"/>
      <c r="R9" s="48"/>
      <c r="S9" s="48"/>
      <c r="T9" s="49"/>
    </row>
    <row r="10" spans="1:21" ht="13.8" customHeight="1" x14ac:dyDescent="0.3">
      <c r="A10" s="51" t="s">
        <v>34</v>
      </c>
      <c r="B10" s="47" t="s">
        <v>35</v>
      </c>
      <c r="C10" s="41">
        <v>35582</v>
      </c>
      <c r="D10" s="16">
        <v>44</v>
      </c>
      <c r="E10" s="42">
        <f t="shared" si="0"/>
        <v>392656</v>
      </c>
      <c r="F10" s="26">
        <v>0</v>
      </c>
      <c r="G10" s="27">
        <f t="shared" si="1"/>
        <v>0</v>
      </c>
      <c r="H10" s="26"/>
      <c r="I10" s="27">
        <f t="shared" si="2"/>
        <v>0</v>
      </c>
      <c r="J10" s="26"/>
      <c r="K10" s="28">
        <f t="shared" si="3"/>
        <v>0</v>
      </c>
      <c r="L10" s="43">
        <f t="shared" si="4"/>
        <v>44</v>
      </c>
      <c r="M10" s="44">
        <f t="shared" si="4"/>
        <v>392656</v>
      </c>
      <c r="N10" s="31"/>
      <c r="O10" s="45" t="s">
        <v>36</v>
      </c>
      <c r="P10" s="48"/>
      <c r="Q10" s="48"/>
      <c r="R10" s="48"/>
      <c r="S10" s="48"/>
      <c r="T10" s="49"/>
    </row>
    <row r="11" spans="1:21" ht="20.25" customHeight="1" x14ac:dyDescent="0.3">
      <c r="A11" s="52" t="s">
        <v>37</v>
      </c>
      <c r="B11" s="40" t="s">
        <v>38</v>
      </c>
      <c r="C11" s="34">
        <v>40725</v>
      </c>
      <c r="D11" s="16">
        <v>49</v>
      </c>
      <c r="E11" s="42">
        <f t="shared" si="0"/>
        <v>437276</v>
      </c>
      <c r="F11" s="26"/>
      <c r="G11" s="27">
        <f t="shared" si="1"/>
        <v>0</v>
      </c>
      <c r="H11" s="26"/>
      <c r="I11" s="27">
        <f t="shared" si="2"/>
        <v>0</v>
      </c>
      <c r="J11" s="26"/>
      <c r="K11" s="28">
        <f t="shared" si="3"/>
        <v>0</v>
      </c>
      <c r="L11" s="43">
        <f t="shared" si="4"/>
        <v>49</v>
      </c>
      <c r="M11" s="44">
        <f t="shared" si="4"/>
        <v>437276</v>
      </c>
      <c r="N11" s="31"/>
      <c r="O11" s="45" t="s">
        <v>39</v>
      </c>
      <c r="P11" s="12">
        <v>10</v>
      </c>
      <c r="Q11" s="12"/>
      <c r="R11" s="12"/>
      <c r="S11" s="12">
        <v>9</v>
      </c>
      <c r="T11" s="23">
        <f>SUM((S11/P11))</f>
        <v>0.9</v>
      </c>
    </row>
    <row r="12" spans="1:21" ht="20.25" customHeight="1" x14ac:dyDescent="0.3">
      <c r="A12" s="6"/>
      <c r="B12" s="40" t="s">
        <v>40</v>
      </c>
      <c r="C12" s="34">
        <v>35674</v>
      </c>
      <c r="D12" s="16"/>
      <c r="E12" s="42">
        <f t="shared" si="0"/>
        <v>0</v>
      </c>
      <c r="F12" s="16">
        <v>40</v>
      </c>
      <c r="G12" s="27">
        <f t="shared" si="1"/>
        <v>240000</v>
      </c>
      <c r="H12" s="26"/>
      <c r="I12" s="27">
        <f t="shared" si="2"/>
        <v>0</v>
      </c>
      <c r="J12" s="26"/>
      <c r="K12" s="28">
        <f t="shared" si="3"/>
        <v>0</v>
      </c>
      <c r="L12" s="43">
        <f t="shared" si="4"/>
        <v>40</v>
      </c>
      <c r="M12" s="44">
        <f t="shared" si="4"/>
        <v>240000</v>
      </c>
      <c r="N12" s="31"/>
      <c r="O12" s="45" t="s">
        <v>41</v>
      </c>
      <c r="P12" s="12">
        <v>22</v>
      </c>
      <c r="Q12" s="12"/>
      <c r="R12" s="12"/>
      <c r="S12" s="12">
        <v>22</v>
      </c>
      <c r="T12" s="23">
        <f>SUM((S12/P12))</f>
        <v>1</v>
      </c>
    </row>
    <row r="13" spans="1:21" ht="20.25" customHeight="1" x14ac:dyDescent="0.3">
      <c r="A13" s="6" t="s">
        <v>42</v>
      </c>
      <c r="B13" s="40" t="s">
        <v>43</v>
      </c>
      <c r="C13" s="34">
        <v>35735</v>
      </c>
      <c r="D13" s="16"/>
      <c r="E13" s="42">
        <f t="shared" si="0"/>
        <v>0</v>
      </c>
      <c r="F13" s="26">
        <v>18</v>
      </c>
      <c r="G13" s="27">
        <f t="shared" si="1"/>
        <v>108000</v>
      </c>
      <c r="H13" s="26"/>
      <c r="I13" s="27">
        <f t="shared" si="2"/>
        <v>0</v>
      </c>
      <c r="J13" s="26"/>
      <c r="K13" s="28">
        <f t="shared" si="3"/>
        <v>0</v>
      </c>
      <c r="L13" s="43">
        <f t="shared" si="4"/>
        <v>18</v>
      </c>
      <c r="M13" s="44">
        <f t="shared" si="4"/>
        <v>108000</v>
      </c>
      <c r="N13" s="31"/>
      <c r="O13" s="45" t="s">
        <v>44</v>
      </c>
      <c r="P13" s="12">
        <v>44</v>
      </c>
      <c r="Q13" s="12"/>
      <c r="R13" s="12"/>
      <c r="S13" s="12">
        <v>32</v>
      </c>
      <c r="T13" s="23">
        <f>SUM((S13/P13))</f>
        <v>0.72727272727272729</v>
      </c>
    </row>
    <row r="14" spans="1:21" ht="20.25" customHeight="1" x14ac:dyDescent="0.3">
      <c r="A14" s="32" t="s">
        <v>45</v>
      </c>
      <c r="B14" s="53" t="s">
        <v>46</v>
      </c>
      <c r="C14" s="34">
        <v>40725</v>
      </c>
      <c r="D14" s="26">
        <v>18</v>
      </c>
      <c r="E14" s="27">
        <f>SUM(D14*8924)</f>
        <v>160632</v>
      </c>
      <c r="F14" s="26"/>
      <c r="G14" s="27">
        <f>SUM(F14*6000)</f>
        <v>0</v>
      </c>
      <c r="H14" s="26"/>
      <c r="I14" s="27">
        <f>SUM(H14*4500)</f>
        <v>0</v>
      </c>
      <c r="J14" s="26"/>
      <c r="K14" s="28">
        <f>SUM(J14*2772)</f>
        <v>0</v>
      </c>
      <c r="L14" s="29">
        <f>SUM(D14,F14,H14,J14)</f>
        <v>18</v>
      </c>
      <c r="M14" s="30">
        <f>SUM(E14,G14,I14,K14)</f>
        <v>160632</v>
      </c>
      <c r="N14" s="31"/>
      <c r="O14" s="45" t="s">
        <v>47</v>
      </c>
      <c r="P14" s="12">
        <v>11</v>
      </c>
      <c r="Q14" s="12"/>
      <c r="R14" s="12"/>
      <c r="S14" s="12">
        <v>11</v>
      </c>
      <c r="T14" s="23">
        <f>SUM((S14/P14))</f>
        <v>1</v>
      </c>
    </row>
    <row r="15" spans="1:21" ht="20.25" customHeight="1" thickBot="1" x14ac:dyDescent="0.35">
      <c r="A15" s="54"/>
      <c r="B15" s="53" t="s">
        <v>48</v>
      </c>
      <c r="C15" s="34"/>
      <c r="D15" s="26"/>
      <c r="E15" s="27"/>
      <c r="F15" s="26"/>
      <c r="G15" s="27"/>
      <c r="H15" s="26"/>
      <c r="I15" s="27"/>
      <c r="J15" s="26"/>
      <c r="K15" s="28"/>
      <c r="L15" s="29"/>
      <c r="M15" s="30"/>
      <c r="N15" s="31"/>
      <c r="O15" s="45"/>
      <c r="P15" s="12">
        <v>60</v>
      </c>
      <c r="Q15" s="12"/>
      <c r="R15" s="12"/>
      <c r="S15" s="12">
        <v>47</v>
      </c>
      <c r="T15" s="23">
        <f>SUM((S15/P15))</f>
        <v>0.78333333333333333</v>
      </c>
    </row>
    <row r="16" spans="1:21" ht="17.399999999999999" customHeight="1" x14ac:dyDescent="0.3">
      <c r="A16" s="55" t="s">
        <v>49</v>
      </c>
      <c r="B16" s="47" t="s">
        <v>50</v>
      </c>
      <c r="C16" s="34"/>
      <c r="D16" s="16"/>
      <c r="E16" s="42"/>
      <c r="F16" s="26"/>
      <c r="G16" s="27"/>
      <c r="H16" s="26"/>
      <c r="I16" s="27"/>
      <c r="J16" s="26"/>
      <c r="K16" s="28"/>
      <c r="L16" s="43"/>
      <c r="M16" s="44"/>
      <c r="N16" s="31"/>
      <c r="O16" s="45" t="s">
        <v>51</v>
      </c>
      <c r="P16" s="48"/>
      <c r="Q16" s="48"/>
      <c r="R16" s="48"/>
      <c r="S16" s="48"/>
      <c r="T16" s="49"/>
    </row>
    <row r="17" spans="1:20" ht="17.399999999999999" customHeight="1" thickBot="1" x14ac:dyDescent="0.35">
      <c r="A17" s="56" t="s">
        <v>52</v>
      </c>
      <c r="B17" s="47" t="s">
        <v>53</v>
      </c>
      <c r="C17" s="34"/>
      <c r="D17" s="16">
        <v>31</v>
      </c>
      <c r="E17" s="27">
        <f>SUM(D17*8924)</f>
        <v>276644</v>
      </c>
      <c r="F17" s="26"/>
      <c r="G17" s="27">
        <f>SUM(F17*6000)</f>
        <v>0</v>
      </c>
      <c r="H17" s="26"/>
      <c r="I17" s="27">
        <f>SUM(H17*4500)</f>
        <v>0</v>
      </c>
      <c r="J17" s="26"/>
      <c r="K17" s="28">
        <f>SUM(J17*2772)</f>
        <v>0</v>
      </c>
      <c r="L17" s="29">
        <f>SUM(D17,F17,H17,J17)</f>
        <v>31</v>
      </c>
      <c r="M17" s="30">
        <f>SUM(E17,G17,I17,K17)</f>
        <v>276644</v>
      </c>
      <c r="N17" s="31"/>
      <c r="O17" s="45" t="s">
        <v>54</v>
      </c>
      <c r="P17" s="48"/>
      <c r="Q17" s="48"/>
      <c r="R17" s="48"/>
      <c r="S17" s="48"/>
      <c r="T17" s="49"/>
    </row>
    <row r="18" spans="1:20" ht="20.25" customHeight="1" thickBot="1" x14ac:dyDescent="0.3">
      <c r="A18" s="55" t="s">
        <v>55</v>
      </c>
      <c r="B18" s="40" t="s">
        <v>56</v>
      </c>
      <c r="C18" s="41">
        <v>36495</v>
      </c>
      <c r="D18" s="16">
        <v>16</v>
      </c>
      <c r="E18" s="27">
        <f t="shared" si="0"/>
        <v>142784</v>
      </c>
      <c r="F18" s="26"/>
      <c r="G18" s="27">
        <f t="shared" si="1"/>
        <v>0</v>
      </c>
      <c r="H18" s="26"/>
      <c r="I18" s="27">
        <f t="shared" si="2"/>
        <v>0</v>
      </c>
      <c r="J18" s="26"/>
      <c r="K18" s="28">
        <f t="shared" si="3"/>
        <v>0</v>
      </c>
      <c r="L18" s="37">
        <f t="shared" si="4"/>
        <v>16</v>
      </c>
      <c r="M18" s="38">
        <f t="shared" si="4"/>
        <v>142784</v>
      </c>
      <c r="N18" s="57">
        <f>SUM(M18:M18)</f>
        <v>142784</v>
      </c>
      <c r="O18" s="45" t="s">
        <v>57</v>
      </c>
      <c r="P18" s="12">
        <v>40</v>
      </c>
      <c r="Q18" s="12"/>
      <c r="R18" s="12"/>
      <c r="S18" s="12">
        <v>5</v>
      </c>
      <c r="T18" s="23">
        <f>SUM((S18/P18))</f>
        <v>0.125</v>
      </c>
    </row>
    <row r="19" spans="1:20" ht="20.25" customHeight="1" thickBot="1" x14ac:dyDescent="0.3">
      <c r="A19" s="58"/>
      <c r="B19" s="40" t="s">
        <v>58</v>
      </c>
      <c r="C19" s="41"/>
      <c r="D19" s="16"/>
      <c r="E19" s="27"/>
      <c r="F19" s="26"/>
      <c r="G19" s="27"/>
      <c r="H19" s="26"/>
      <c r="I19" s="27"/>
      <c r="J19" s="26"/>
      <c r="K19" s="28"/>
      <c r="L19" s="29"/>
      <c r="M19" s="30"/>
      <c r="N19" s="57"/>
      <c r="O19" s="45"/>
      <c r="P19" s="12">
        <v>24</v>
      </c>
      <c r="Q19" s="12"/>
      <c r="R19" s="12"/>
      <c r="S19" s="12">
        <v>17</v>
      </c>
      <c r="T19" s="23">
        <f>SUM((S19/P19))</f>
        <v>0.70833333333333337</v>
      </c>
    </row>
    <row r="20" spans="1:20" ht="20.25" customHeight="1" x14ac:dyDescent="0.25">
      <c r="A20" s="59" t="s">
        <v>59</v>
      </c>
      <c r="B20" s="40" t="s">
        <v>60</v>
      </c>
      <c r="C20" s="41">
        <v>36342</v>
      </c>
      <c r="D20" s="16">
        <v>5</v>
      </c>
      <c r="E20" s="42">
        <f t="shared" si="0"/>
        <v>44620</v>
      </c>
      <c r="F20" s="26"/>
      <c r="G20" s="27">
        <f t="shared" si="1"/>
        <v>0</v>
      </c>
      <c r="H20" s="26"/>
      <c r="I20" s="27">
        <f t="shared" ref="I20:I25" si="5">SUM(H20*4500)</f>
        <v>0</v>
      </c>
      <c r="J20" s="26"/>
      <c r="K20" s="28">
        <f t="shared" si="3"/>
        <v>0</v>
      </c>
      <c r="L20" s="60">
        <f t="shared" si="4"/>
        <v>5</v>
      </c>
      <c r="M20" s="61">
        <f t="shared" si="4"/>
        <v>44620</v>
      </c>
      <c r="N20" s="57">
        <f>SUM(M20:M20)</f>
        <v>44620</v>
      </c>
      <c r="O20" s="45" t="s">
        <v>61</v>
      </c>
      <c r="P20" s="12">
        <v>18</v>
      </c>
      <c r="Q20" s="12"/>
      <c r="R20" s="12"/>
      <c r="S20" s="12">
        <v>11</v>
      </c>
      <c r="T20" s="23">
        <f>SUM((S20/P20))</f>
        <v>0.61111111111111116</v>
      </c>
    </row>
    <row r="21" spans="1:20" ht="20.25" customHeight="1" x14ac:dyDescent="0.3">
      <c r="A21" s="39" t="s">
        <v>62</v>
      </c>
      <c r="B21" s="40" t="s">
        <v>63</v>
      </c>
      <c r="C21" s="62">
        <v>35674</v>
      </c>
      <c r="D21" s="63">
        <v>47</v>
      </c>
      <c r="E21" s="64">
        <f t="shared" si="0"/>
        <v>419428</v>
      </c>
      <c r="F21" s="63"/>
      <c r="G21" s="65">
        <f t="shared" si="1"/>
        <v>0</v>
      </c>
      <c r="H21" s="63"/>
      <c r="I21" s="65">
        <f t="shared" si="5"/>
        <v>0</v>
      </c>
      <c r="J21" s="63"/>
      <c r="K21" s="66">
        <f t="shared" si="3"/>
        <v>0</v>
      </c>
      <c r="L21" s="67">
        <f t="shared" si="4"/>
        <v>47</v>
      </c>
      <c r="M21" s="68">
        <f t="shared" si="4"/>
        <v>419428</v>
      </c>
      <c r="N21" s="31"/>
      <c r="O21" s="45" t="s">
        <v>64</v>
      </c>
      <c r="P21" s="12">
        <v>136</v>
      </c>
      <c r="Q21" s="12"/>
      <c r="R21" s="12"/>
      <c r="S21" s="12">
        <v>83</v>
      </c>
      <c r="T21" s="23">
        <f>SUM((S21/P21))</f>
        <v>0.61029411764705888</v>
      </c>
    </row>
    <row r="22" spans="1:20" ht="13.8" customHeight="1" x14ac:dyDescent="0.3">
      <c r="A22" s="52" t="s">
        <v>65</v>
      </c>
      <c r="B22" s="47" t="s">
        <v>66</v>
      </c>
      <c r="C22" s="34">
        <v>36069</v>
      </c>
      <c r="D22" s="26">
        <v>20</v>
      </c>
      <c r="E22" s="42">
        <f t="shared" si="0"/>
        <v>178480</v>
      </c>
      <c r="F22" s="26"/>
      <c r="G22" s="27">
        <f t="shared" si="1"/>
        <v>0</v>
      </c>
      <c r="H22" s="26">
        <v>10</v>
      </c>
      <c r="I22" s="27">
        <f t="shared" si="5"/>
        <v>45000</v>
      </c>
      <c r="J22" s="26"/>
      <c r="K22" s="28">
        <f t="shared" si="3"/>
        <v>0</v>
      </c>
      <c r="L22" s="43">
        <f t="shared" si="4"/>
        <v>30</v>
      </c>
      <c r="M22" s="44">
        <f t="shared" si="4"/>
        <v>223480</v>
      </c>
      <c r="N22" s="31"/>
      <c r="O22" s="45" t="s">
        <v>67</v>
      </c>
      <c r="P22" s="48"/>
      <c r="Q22" s="48"/>
      <c r="R22" s="48"/>
      <c r="S22" s="48"/>
      <c r="T22" s="49"/>
    </row>
    <row r="23" spans="1:20" ht="13.8" customHeight="1" thickBot="1" x14ac:dyDescent="0.35">
      <c r="A23" s="69" t="s">
        <v>68</v>
      </c>
      <c r="B23" s="47" t="s">
        <v>69</v>
      </c>
      <c r="C23" s="70">
        <v>35735</v>
      </c>
      <c r="D23" s="71"/>
      <c r="E23" s="72">
        <f t="shared" si="0"/>
        <v>0</v>
      </c>
      <c r="F23" s="73">
        <v>6</v>
      </c>
      <c r="G23" s="72">
        <f t="shared" si="1"/>
        <v>36000</v>
      </c>
      <c r="H23" s="73">
        <v>6</v>
      </c>
      <c r="I23" s="72">
        <f t="shared" si="5"/>
        <v>27000</v>
      </c>
      <c r="J23" s="71"/>
      <c r="K23" s="74">
        <f t="shared" si="3"/>
        <v>0</v>
      </c>
      <c r="L23" s="73">
        <f t="shared" si="4"/>
        <v>12</v>
      </c>
      <c r="M23" s="75">
        <f t="shared" si="4"/>
        <v>63000</v>
      </c>
      <c r="N23" s="31"/>
      <c r="O23" s="45" t="s">
        <v>70</v>
      </c>
      <c r="P23" s="48"/>
      <c r="Q23" s="48"/>
      <c r="R23" s="48"/>
      <c r="S23" s="48"/>
      <c r="T23" s="49"/>
    </row>
    <row r="24" spans="1:20" ht="20.25" customHeight="1" x14ac:dyDescent="0.25">
      <c r="A24" s="35" t="s">
        <v>71</v>
      </c>
      <c r="B24" s="40" t="s">
        <v>72</v>
      </c>
      <c r="C24" s="34">
        <v>41456</v>
      </c>
      <c r="D24" s="26">
        <v>5</v>
      </c>
      <c r="E24" s="42">
        <f t="shared" si="0"/>
        <v>44620</v>
      </c>
      <c r="F24" s="26"/>
      <c r="G24" s="27">
        <f t="shared" si="1"/>
        <v>0</v>
      </c>
      <c r="H24" s="26"/>
      <c r="I24" s="27">
        <f t="shared" si="5"/>
        <v>0</v>
      </c>
      <c r="J24" s="26"/>
      <c r="K24" s="28">
        <f t="shared" si="3"/>
        <v>0</v>
      </c>
      <c r="L24" s="60">
        <f t="shared" si="4"/>
        <v>5</v>
      </c>
      <c r="M24" s="61">
        <f t="shared" si="4"/>
        <v>44620</v>
      </c>
      <c r="N24" s="57">
        <f>SUM(M24:M24)</f>
        <v>44620</v>
      </c>
      <c r="O24" s="45" t="s">
        <v>73</v>
      </c>
      <c r="P24" s="12">
        <v>31</v>
      </c>
      <c r="Q24" s="12"/>
      <c r="R24" s="12"/>
      <c r="S24" s="12">
        <v>14</v>
      </c>
      <c r="T24" s="23">
        <f>SUM((S24/P24))</f>
        <v>0.45161290322580644</v>
      </c>
    </row>
    <row r="25" spans="1:20" ht="20.25" customHeight="1" x14ac:dyDescent="0.3">
      <c r="A25" s="76" t="s">
        <v>74</v>
      </c>
      <c r="B25" s="36" t="s">
        <v>75</v>
      </c>
      <c r="C25" s="41">
        <v>35977</v>
      </c>
      <c r="D25" s="16">
        <v>45</v>
      </c>
      <c r="E25" s="42">
        <f>SUM(D25*8924)</f>
        <v>401580</v>
      </c>
      <c r="F25" s="26"/>
      <c r="G25" s="27">
        <f>SUM(F25*6000)</f>
        <v>0</v>
      </c>
      <c r="H25" s="26"/>
      <c r="I25" s="27">
        <f t="shared" si="5"/>
        <v>0</v>
      </c>
      <c r="J25" s="26"/>
      <c r="K25" s="28">
        <f>SUM(J25*2772)</f>
        <v>0</v>
      </c>
      <c r="L25" s="43">
        <f>SUM(D25,F25,H25,J25)</f>
        <v>45</v>
      </c>
      <c r="M25" s="44">
        <f>SUM(E25,G25,I25,K25)</f>
        <v>401580</v>
      </c>
      <c r="N25" s="31"/>
      <c r="O25" s="77" t="s">
        <v>76</v>
      </c>
      <c r="P25" s="12">
        <v>30</v>
      </c>
      <c r="Q25" s="12"/>
      <c r="R25" s="12"/>
      <c r="S25" s="12">
        <v>10</v>
      </c>
      <c r="T25" s="23">
        <f>SUM((S25/P25))</f>
        <v>0.33333333333333331</v>
      </c>
    </row>
    <row r="26" spans="1:20" ht="13.8" customHeight="1" x14ac:dyDescent="0.3">
      <c r="B26" s="78" t="s">
        <v>77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80"/>
      <c r="Q26" s="80"/>
      <c r="R26" s="80"/>
      <c r="S26" s="80"/>
      <c r="T26" s="49"/>
    </row>
    <row r="27" spans="1:20" ht="13.8" customHeight="1" x14ac:dyDescent="0.3">
      <c r="B27" s="78" t="s">
        <v>78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80"/>
      <c r="Q27" s="80"/>
      <c r="R27" s="80"/>
      <c r="S27" s="80"/>
      <c r="T27" s="49"/>
    </row>
    <row r="28" spans="1:20" ht="18" customHeight="1" x14ac:dyDescent="0.3">
      <c r="B28" s="36" t="s">
        <v>79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81">
        <v>210</v>
      </c>
      <c r="Q28" s="81"/>
      <c r="R28" s="81"/>
      <c r="S28" s="81">
        <v>148</v>
      </c>
      <c r="T28" s="23">
        <f>SUM((S28/P28))</f>
        <v>0.70476190476190481</v>
      </c>
    </row>
    <row r="29" spans="1:20" ht="14.4" customHeight="1" x14ac:dyDescent="0.3">
      <c r="B29" s="78" t="s">
        <v>80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82"/>
      <c r="Q29" s="82"/>
      <c r="R29" s="82"/>
      <c r="S29" s="82"/>
      <c r="T29" s="83"/>
    </row>
    <row r="30" spans="1:20" ht="14.4" customHeight="1" x14ac:dyDescent="0.3">
      <c r="B30" s="47" t="s">
        <v>81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82"/>
      <c r="Q30" s="82"/>
      <c r="R30" s="82"/>
      <c r="S30" s="82"/>
      <c r="T30" s="83"/>
    </row>
    <row r="31" spans="1:20" ht="14.4" customHeight="1" x14ac:dyDescent="0.3">
      <c r="B31" s="47" t="s">
        <v>82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82"/>
      <c r="Q31" s="82"/>
      <c r="R31" s="82"/>
      <c r="S31" s="82"/>
      <c r="T31" s="83"/>
    </row>
    <row r="32" spans="1:20" ht="14.4" customHeight="1" x14ac:dyDescent="0.3">
      <c r="B32" s="47" t="s">
        <v>83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82"/>
      <c r="Q32" s="82"/>
      <c r="R32" s="82"/>
      <c r="S32" s="82"/>
      <c r="T32" s="83"/>
    </row>
    <row r="33" spans="2:20" ht="14.4" customHeight="1" x14ac:dyDescent="0.3">
      <c r="B33" s="47" t="s">
        <v>84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82"/>
      <c r="Q33" s="82"/>
      <c r="R33" s="82"/>
      <c r="S33" s="82"/>
      <c r="T33" s="83"/>
    </row>
    <row r="34" spans="2:20" ht="18" customHeight="1" x14ac:dyDescent="0.3">
      <c r="B34" s="40" t="s">
        <v>85</v>
      </c>
      <c r="C34" s="84"/>
      <c r="D34" s="9" t="s">
        <v>86</v>
      </c>
      <c r="E34" s="9"/>
      <c r="F34" s="9" t="s">
        <v>87</v>
      </c>
      <c r="G34" s="9"/>
      <c r="H34" s="9" t="s">
        <v>88</v>
      </c>
      <c r="I34" s="9"/>
      <c r="J34" s="8"/>
      <c r="K34" s="8"/>
      <c r="L34" s="9" t="s">
        <v>89</v>
      </c>
      <c r="M34" s="9"/>
      <c r="N34" s="10"/>
      <c r="O34" s="10"/>
      <c r="P34" s="81">
        <v>69</v>
      </c>
      <c r="Q34" s="81"/>
      <c r="R34" s="81"/>
      <c r="S34" s="81">
        <v>24</v>
      </c>
      <c r="T34" s="23">
        <f>SUM((S34/P34))</f>
        <v>0.34782608695652173</v>
      </c>
    </row>
    <row r="35" spans="2:20" x14ac:dyDescent="0.3">
      <c r="B35" s="85" t="s">
        <v>90</v>
      </c>
      <c r="C35" s="84" t="s">
        <v>37</v>
      </c>
      <c r="D35" s="10">
        <v>20</v>
      </c>
      <c r="E35" s="86">
        <f>SUM(10240.88)*D35</f>
        <v>204817.59999999998</v>
      </c>
      <c r="F35" s="10">
        <v>5</v>
      </c>
      <c r="G35" s="86">
        <f>SUM(8596.64)*5</f>
        <v>42983.199999999997</v>
      </c>
      <c r="H35" s="10"/>
      <c r="I35" s="86"/>
      <c r="J35" s="10"/>
      <c r="K35" s="10"/>
      <c r="L35" s="10">
        <f t="shared" ref="L35:M38" si="6">SUM(H35,F35,D35)</f>
        <v>25</v>
      </c>
      <c r="M35" s="86">
        <f t="shared" si="6"/>
        <v>247800.8</v>
      </c>
      <c r="N35" s="10"/>
      <c r="O35" s="10"/>
      <c r="P35" s="81">
        <v>36</v>
      </c>
      <c r="Q35" s="81"/>
      <c r="R35" s="81"/>
      <c r="S35" s="81">
        <v>24</v>
      </c>
      <c r="T35" s="23">
        <f>SUM((S35/P35))</f>
        <v>0.66666666666666663</v>
      </c>
    </row>
    <row r="36" spans="2:20" x14ac:dyDescent="0.3">
      <c r="B36" s="87" t="s">
        <v>91</v>
      </c>
      <c r="C36" s="84" t="s">
        <v>49</v>
      </c>
      <c r="D36" s="10">
        <v>53</v>
      </c>
      <c r="E36" s="86">
        <f>SUM(10240.88)*D36</f>
        <v>542766.64</v>
      </c>
      <c r="F36" s="10"/>
      <c r="G36" s="86"/>
      <c r="H36" s="10">
        <v>22</v>
      </c>
      <c r="I36" s="86">
        <f>SUM(3582.8)*H36</f>
        <v>78821.600000000006</v>
      </c>
      <c r="J36" s="10"/>
      <c r="K36" s="10"/>
      <c r="L36" s="10">
        <f t="shared" si="6"/>
        <v>75</v>
      </c>
      <c r="M36" s="86">
        <f t="shared" si="6"/>
        <v>621588.24</v>
      </c>
      <c r="N36" s="10"/>
      <c r="O36" s="10"/>
      <c r="P36" s="81">
        <v>12</v>
      </c>
      <c r="Q36" s="81"/>
      <c r="R36" s="81"/>
      <c r="S36" s="81">
        <v>12</v>
      </c>
      <c r="T36" s="23">
        <f>SUM((S36/P36))</f>
        <v>1</v>
      </c>
    </row>
    <row r="37" spans="2:20" x14ac:dyDescent="0.3">
      <c r="B37" s="40" t="s">
        <v>92</v>
      </c>
      <c r="C37" s="84" t="s">
        <v>52</v>
      </c>
      <c r="D37" s="10">
        <v>20</v>
      </c>
      <c r="E37" s="86">
        <f>SUM(10240.88)*D37</f>
        <v>204817.59999999998</v>
      </c>
      <c r="F37" s="10"/>
      <c r="G37" s="86"/>
      <c r="H37" s="10"/>
      <c r="I37" s="86"/>
      <c r="J37" s="10"/>
      <c r="K37" s="10"/>
      <c r="L37" s="10">
        <f t="shared" si="6"/>
        <v>20</v>
      </c>
      <c r="M37" s="86">
        <f t="shared" si="6"/>
        <v>204817.59999999998</v>
      </c>
      <c r="N37" s="10"/>
      <c r="O37" s="10"/>
      <c r="P37" s="81">
        <v>22</v>
      </c>
      <c r="Q37" s="81"/>
      <c r="R37" s="81"/>
      <c r="S37" s="81">
        <v>19</v>
      </c>
      <c r="T37" s="23">
        <f>SUM((S37/P37))</f>
        <v>0.86363636363636365</v>
      </c>
    </row>
    <row r="38" spans="2:20" ht="12" customHeight="1" x14ac:dyDescent="0.3">
      <c r="B38" s="88" t="s">
        <v>93</v>
      </c>
      <c r="C38" s="84" t="s">
        <v>94</v>
      </c>
      <c r="D38" s="10">
        <v>16</v>
      </c>
      <c r="E38" s="86">
        <f>SUM(10240.88)*D38</f>
        <v>163854.07999999999</v>
      </c>
      <c r="F38" s="10"/>
      <c r="G38" s="86"/>
      <c r="H38" s="10"/>
      <c r="I38" s="86"/>
      <c r="J38" s="10"/>
      <c r="K38" s="10"/>
      <c r="L38" s="10">
        <f t="shared" si="6"/>
        <v>16</v>
      </c>
      <c r="M38" s="86">
        <f t="shared" si="6"/>
        <v>163854.07999999999</v>
      </c>
      <c r="N38" s="10"/>
      <c r="O38" s="10"/>
      <c r="P38" s="82"/>
      <c r="Q38" s="82"/>
      <c r="R38" s="82"/>
      <c r="S38" s="82"/>
      <c r="T38" s="83"/>
    </row>
    <row r="39" spans="2:20" ht="12" customHeight="1" x14ac:dyDescent="0.3">
      <c r="B39" s="88" t="s">
        <v>95</v>
      </c>
      <c r="C39" s="84"/>
      <c r="D39" s="10"/>
      <c r="E39" s="86"/>
      <c r="F39" s="10"/>
      <c r="G39" s="86"/>
      <c r="H39" s="10"/>
      <c r="I39" s="86"/>
      <c r="J39" s="10"/>
      <c r="K39" s="10"/>
      <c r="L39" s="10"/>
      <c r="M39" s="86"/>
      <c r="N39" s="10"/>
      <c r="O39" s="10"/>
      <c r="P39" s="82"/>
      <c r="Q39" s="82"/>
      <c r="R39" s="82"/>
      <c r="S39" s="82"/>
      <c r="T39" s="83"/>
    </row>
    <row r="40" spans="2:20" x14ac:dyDescent="0.3">
      <c r="B40" s="40" t="s">
        <v>96</v>
      </c>
      <c r="C40" s="84"/>
      <c r="D40" s="89">
        <f>SUM(D35:D38)</f>
        <v>109</v>
      </c>
      <c r="E40" s="90">
        <f>SUM(10240.88)*D40</f>
        <v>1116255.92</v>
      </c>
      <c r="F40" s="89">
        <f>SUM(F35:F38)</f>
        <v>5</v>
      </c>
      <c r="G40" s="90">
        <f>SUM(G35:G38)</f>
        <v>42983.199999999997</v>
      </c>
      <c r="H40" s="89">
        <f>SUM(H35:H38)</f>
        <v>22</v>
      </c>
      <c r="I40" s="90">
        <f>SUM(I35:I38)</f>
        <v>78821.600000000006</v>
      </c>
      <c r="J40" s="89"/>
      <c r="K40" s="89"/>
      <c r="L40" s="89">
        <f>SUM(L35:L38)</f>
        <v>136</v>
      </c>
      <c r="M40" s="90">
        <f>SUM(I40,G40,E40)</f>
        <v>1238060.72</v>
      </c>
      <c r="N40" s="10"/>
      <c r="O40" s="10"/>
      <c r="P40" s="81">
        <v>32</v>
      </c>
      <c r="Q40" s="81"/>
      <c r="R40" s="81"/>
      <c r="S40" s="81">
        <v>12</v>
      </c>
      <c r="T40" s="23">
        <f>SUM((S40/P40))</f>
        <v>0.375</v>
      </c>
    </row>
    <row r="41" spans="2:20" ht="27.6" customHeight="1" x14ac:dyDescent="0.3">
      <c r="B41" s="91" t="s">
        <v>97</v>
      </c>
      <c r="C41" s="92"/>
      <c r="D41" s="93"/>
      <c r="E41" s="94" t="s">
        <v>98</v>
      </c>
      <c r="F41" s="95"/>
      <c r="G41" s="95"/>
      <c r="H41" s="95"/>
      <c r="I41" s="95"/>
      <c r="J41" s="95"/>
      <c r="K41" s="95"/>
      <c r="L41" s="95"/>
      <c r="M41" s="94" t="s">
        <v>99</v>
      </c>
      <c r="N41" s="93"/>
      <c r="O41" s="93"/>
      <c r="P41" s="94">
        <f>SUM(P3:P40)</f>
        <v>1013</v>
      </c>
      <c r="Q41" s="94"/>
      <c r="R41" s="94"/>
      <c r="S41" s="94">
        <f>SUM(S3:S40)</f>
        <v>614</v>
      </c>
      <c r="T41" s="96">
        <f>SUM((S41/P41))</f>
        <v>0.60612043435340568</v>
      </c>
    </row>
  </sheetData>
  <mergeCells count="10">
    <mergeCell ref="D34:E34"/>
    <mergeCell ref="F34:G34"/>
    <mergeCell ref="H34:I34"/>
    <mergeCell ref="L34:M34"/>
    <mergeCell ref="B1:S1"/>
    <mergeCell ref="D2:E2"/>
    <mergeCell ref="F2:G2"/>
    <mergeCell ref="H2:I2"/>
    <mergeCell ref="J2:K2"/>
    <mergeCell ref="L2:M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A9CAA4D0BCFB4B9C531A386B545A78" ma:contentTypeVersion="13" ma:contentTypeDescription="Create a new document." ma:contentTypeScope="" ma:versionID="1d5abcd189c893e2009e82e5656be887">
  <xsd:schema xmlns:xsd="http://www.w3.org/2001/XMLSchema" xmlns:xs="http://www.w3.org/2001/XMLSchema" xmlns:p="http://schemas.microsoft.com/office/2006/metadata/properties" xmlns:ns3="e0085e7e-89ac-42b7-b4d6-919b09428507" xmlns:ns4="37136154-2b2d-4768-bcfe-565a3cfe235a" targetNamespace="http://schemas.microsoft.com/office/2006/metadata/properties" ma:root="true" ma:fieldsID="b2c44d5cd25b4cb010e01c18f1739dc2" ns3:_="" ns4:_="">
    <xsd:import namespace="e0085e7e-89ac-42b7-b4d6-919b09428507"/>
    <xsd:import namespace="37136154-2b2d-4768-bcfe-565a3cfe235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085e7e-89ac-42b7-b4d6-919b094285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136154-2b2d-4768-bcfe-565a3cfe23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39D44E-40C0-4F68-A8DB-E75E291141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085e7e-89ac-42b7-b4d6-919b09428507"/>
    <ds:schemaRef ds:uri="37136154-2b2d-4768-bcfe-565a3cfe23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170A92-BF80-4159-89FB-58CAE8D70B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14FBA1-1D4C-4C69-BBDB-9DC143D15733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e0085e7e-89ac-42b7-b4d6-919b09428507"/>
    <ds:schemaRef ds:uri="http://purl.org/dc/dcmitype/"/>
    <ds:schemaRef ds:uri="http://www.w3.org/XML/1998/namespace"/>
    <ds:schemaRef ds:uri="http://schemas.microsoft.com/office/infopath/2007/PartnerControls"/>
    <ds:schemaRef ds:uri="37136154-2b2d-4768-bcfe-565a3cfe235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DUCLOS, DENISE</dc:creator>
  <cp:lastModifiedBy>DUCLOS, DENISE</cp:lastModifiedBy>
  <dcterms:created xsi:type="dcterms:W3CDTF">2021-10-04T15:57:04Z</dcterms:created>
  <dcterms:modified xsi:type="dcterms:W3CDTF">2021-10-04T16:00:46Z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0x01010051A9CAA4D0BCFB4B9C531A386B545A78</vt:lpwstr>
  </property>
</Properties>
</file>